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9C642BD-29F8-4312-85A5-E85C6D21D3EB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" l="1"/>
  <c r="C8" i="1" s="1"/>
  <c r="D8" i="1" s="1"/>
  <c r="K8" i="1"/>
  <c r="A8" i="1" s="1"/>
  <c r="B2" i="1"/>
  <c r="K2" i="1"/>
  <c r="A2" i="1" s="1"/>
  <c r="E8" i="1" l="1"/>
  <c r="F8" i="1"/>
  <c r="C2" i="1" l="1"/>
  <c r="D2" i="1" s="1"/>
  <c r="E2" i="1" s="1"/>
  <c r="M2" i="1" s="1"/>
  <c r="F2" i="1" l="1"/>
  <c r="N2" i="1" s="1"/>
  <c r="N6" i="1" s="1"/>
  <c r="N7" i="1" s="1"/>
  <c r="N8" i="1" s="1"/>
  <c r="M6" i="1" l="1"/>
  <c r="M7" i="1" s="1"/>
  <c r="Q7" i="1" s="1"/>
  <c r="N9" i="1"/>
  <c r="Q8" i="1" s="1"/>
  <c r="R8" i="1" s="1"/>
  <c r="R7" i="1" l="1"/>
  <c r="P10" i="1"/>
</calcChain>
</file>

<file path=xl/sharedStrings.xml><?xml version="1.0" encoding="utf-8"?>
<sst xmlns="http://schemas.openxmlformats.org/spreadsheetml/2006/main" count="24" uniqueCount="18">
  <si>
    <t>PRE MAG</t>
  </si>
  <si>
    <t>PRE AX</t>
  </si>
  <si>
    <t>AXIS X 2</t>
  </si>
  <si>
    <t>RAD</t>
  </si>
  <si>
    <t>X</t>
  </si>
  <si>
    <t>Y</t>
  </si>
  <si>
    <t>POST MAG</t>
  </si>
  <si>
    <t>POST AX</t>
  </si>
  <si>
    <t>X SIA</t>
  </si>
  <si>
    <t>Y SIA</t>
  </si>
  <si>
    <t>MAG SIA</t>
  </si>
  <si>
    <t>AXIS SIA</t>
  </si>
  <si>
    <t>PRE-OP ASTIGMATISM MAGNITUDE</t>
  </si>
  <si>
    <t>POST-OP ASTIGMATISM MAGNITUDE</t>
  </si>
  <si>
    <t>PRE-OP ASTIGMATISM AXIS</t>
  </si>
  <si>
    <t>POST-OP ASTIGMATISM AXIS</t>
  </si>
  <si>
    <t>SIA MAGNITUDE</t>
  </si>
  <si>
    <t>SIA AXIS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</si>
</sst>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sz val="11"/>
      <color theme="0" tint="-4.9989318521683403E-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right"/>
      <protection locked="0"/>
    </xf>
    <xf numFmtId="0" fontId="1" fillId="2" borderId="5" xfId="0" applyFont="1" applyFill="1" applyBorder="1" applyAlignment="1">
      <alignment horizontal="right"/>
    </xf>
    <xf numFmtId="0" fontId="1" fillId="6" borderId="0" xfId="0" applyFont="1" applyFill="1" applyAlignment="1">
      <alignment horizontal="right"/>
    </xf>
    <xf numFmtId="0" fontId="1" fillId="3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0" fillId="6" borderId="0" xfId="0" applyFill="1" applyAlignment="1">
      <alignment horizontal="right"/>
    </xf>
    <xf numFmtId="0" fontId="1" fillId="6" borderId="0" xfId="0" applyFont="1" applyFill="1" applyAlignment="1">
      <alignment horizontal="center" vertical="center"/>
    </xf>
    <xf numFmtId="0" fontId="0" fillId="6" borderId="0" xfId="0" applyFill="1"/>
    <xf numFmtId="0" fontId="3" fillId="6" borderId="0" xfId="0" applyFont="1" applyFill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4" fillId="6" borderId="0" xfId="0" applyFont="1" applyFill="1"/>
    <xf numFmtId="0" fontId="2" fillId="5" borderId="1" xfId="0" applyFont="1" applyFill="1" applyBorder="1" applyAlignment="1">
      <alignment horizontal="center" wrapText="1"/>
    </xf>
    <xf numFmtId="0" fontId="2" fillId="5" borderId="6" xfId="0" applyFont="1" applyFill="1" applyBorder="1" applyAlignment="1">
      <alignment horizontal="center" wrapText="1"/>
    </xf>
    <xf numFmtId="0" fontId="2" fillId="5" borderId="2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2" fillId="5" borderId="8" xfId="0" applyFont="1" applyFill="1" applyBorder="1" applyAlignment="1">
      <alignment horizontal="center" wrapText="1"/>
    </xf>
    <xf numFmtId="0" fontId="2" fillId="5" borderId="3" xfId="0" applyFont="1" applyFill="1" applyBorder="1" applyAlignment="1">
      <alignment horizontal="center" wrapText="1"/>
    </xf>
    <xf numFmtId="0" fontId="2" fillId="5" borderId="9" xfId="0" applyFont="1" applyFill="1" applyBorder="1" applyAlignment="1">
      <alignment horizontal="center" wrapText="1"/>
    </xf>
    <xf numFmtId="0" fontId="2" fillId="5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O1" zoomScale="140" zoomScaleNormal="140" workbookViewId="0">
      <selection activeCell="Q1" sqref="Q1"/>
    </sheetView>
  </sheetViews>
  <sheetFormatPr defaultColWidth="0" defaultRowHeight="14.25" zeroHeight="1" x14ac:dyDescent="0.45"/>
  <cols>
    <col min="1" max="14" width="9.06640625" style="1" hidden="1" customWidth="1"/>
    <col min="15" max="15" width="8.1328125" style="1" customWidth="1"/>
    <col min="16" max="16" width="31.796875" style="4" customWidth="1"/>
    <col min="17" max="19" width="9.06640625" style="1" customWidth="1"/>
    <col min="20" max="16384" width="9.06640625" style="1" hidden="1"/>
  </cols>
  <sheetData>
    <row r="1" spans="1:19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K1" s="1" t="s">
        <v>0</v>
      </c>
      <c r="M1" s="1" t="s">
        <v>8</v>
      </c>
      <c r="N1" s="1" t="s">
        <v>9</v>
      </c>
      <c r="O1" s="11"/>
      <c r="P1" s="5" t="s">
        <v>12</v>
      </c>
      <c r="Q1" s="2"/>
      <c r="R1" s="10"/>
      <c r="S1" s="11"/>
    </row>
    <row r="2" spans="1:19" x14ac:dyDescent="0.45">
      <c r="A2" s="1">
        <f>ROUND(K2,2)</f>
        <v>0</v>
      </c>
      <c r="B2" s="1">
        <f>Q2</f>
        <v>0</v>
      </c>
      <c r="C2" s="1">
        <f>B2*2</f>
        <v>0</v>
      </c>
      <c r="D2" s="1">
        <f>RADIANS(C2)</f>
        <v>0</v>
      </c>
      <c r="E2" s="1">
        <f>A2*(COS(D2))</f>
        <v>0</v>
      </c>
      <c r="F2" s="1">
        <f>A2*(SIN(D2))</f>
        <v>0</v>
      </c>
      <c r="K2" s="1">
        <f>Q1</f>
        <v>0</v>
      </c>
      <c r="M2" s="1">
        <f>E8-E2</f>
        <v>0</v>
      </c>
      <c r="N2" s="1">
        <f>F8-F2</f>
        <v>0</v>
      </c>
      <c r="O2" s="11"/>
      <c r="P2" s="5" t="s">
        <v>14</v>
      </c>
      <c r="Q2" s="2"/>
      <c r="R2" s="10"/>
      <c r="S2" s="11"/>
    </row>
    <row r="3" spans="1:19" x14ac:dyDescent="0.45">
      <c r="O3" s="11"/>
      <c r="P3" s="6"/>
      <c r="Q3" s="10"/>
      <c r="R3" s="10"/>
      <c r="S3" s="11"/>
    </row>
    <row r="4" spans="1:19" x14ac:dyDescent="0.45">
      <c r="O4" s="11"/>
      <c r="P4" s="7" t="s">
        <v>13</v>
      </c>
      <c r="Q4" s="3"/>
      <c r="R4" s="10"/>
      <c r="S4" s="11"/>
    </row>
    <row r="5" spans="1:19" x14ac:dyDescent="0.45">
      <c r="M5" s="1" t="s">
        <v>10</v>
      </c>
      <c r="N5" s="1" t="s">
        <v>11</v>
      </c>
      <c r="O5" s="11"/>
      <c r="P5" s="7" t="s">
        <v>15</v>
      </c>
      <c r="Q5" s="3"/>
      <c r="R5" s="10"/>
      <c r="S5" s="11"/>
    </row>
    <row r="6" spans="1:19" x14ac:dyDescent="0.45">
      <c r="M6" s="1">
        <f>SQRT(M2^2+N2^2)</f>
        <v>0</v>
      </c>
      <c r="N6" s="1" t="e">
        <f>DEGREES(ATAN(N2/M2))</f>
        <v>#DIV/0!</v>
      </c>
      <c r="O6" s="11"/>
      <c r="P6" s="6"/>
      <c r="Q6" s="10"/>
      <c r="R6" s="10"/>
      <c r="S6" s="11"/>
    </row>
    <row r="7" spans="1:19" x14ac:dyDescent="0.45">
      <c r="A7" s="1" t="s">
        <v>6</v>
      </c>
      <c r="B7" s="1" t="s">
        <v>7</v>
      </c>
      <c r="C7" s="1" t="s">
        <v>2</v>
      </c>
      <c r="D7" s="1" t="s">
        <v>3</v>
      </c>
      <c r="E7" s="1" t="s">
        <v>4</v>
      </c>
      <c r="F7" s="1" t="s">
        <v>5</v>
      </c>
      <c r="K7" s="1" t="s">
        <v>6</v>
      </c>
      <c r="M7" s="1">
        <f>ROUND(M6,2)</f>
        <v>0</v>
      </c>
      <c r="N7" s="1" t="e">
        <f>N6/2</f>
        <v>#DIV/0!</v>
      </c>
      <c r="O7" s="11"/>
      <c r="P7" s="8" t="s">
        <v>16</v>
      </c>
      <c r="Q7" s="12">
        <f>M7</f>
        <v>0</v>
      </c>
      <c r="R7" s="13">
        <f>-Q7</f>
        <v>0</v>
      </c>
      <c r="S7" s="11"/>
    </row>
    <row r="8" spans="1:19" x14ac:dyDescent="0.45">
      <c r="A8" s="1">
        <f>ROUND(K8,2)</f>
        <v>0</v>
      </c>
      <c r="B8" s="1">
        <f>Q5</f>
        <v>0</v>
      </c>
      <c r="C8" s="1">
        <f>B8*2</f>
        <v>0</v>
      </c>
      <c r="D8" s="1">
        <f>RADIANS(C8)</f>
        <v>0</v>
      </c>
      <c r="E8" s="1">
        <f>A8*(COS(D8))</f>
        <v>0</v>
      </c>
      <c r="F8" s="1">
        <f>A8*(SIN(D8))</f>
        <v>0</v>
      </c>
      <c r="K8" s="1">
        <f>Q4</f>
        <v>0</v>
      </c>
      <c r="N8" s="1" t="e">
        <f>ROUND(N7,0)</f>
        <v>#DIV/0!</v>
      </c>
      <c r="O8" s="11"/>
      <c r="P8" s="8" t="s">
        <v>17</v>
      </c>
      <c r="Q8" s="12" t="e">
        <f>N9</f>
        <v>#DIV/0!</v>
      </c>
      <c r="R8" s="13" t="e">
        <f>MOD(Q8+90,180)</f>
        <v>#DIV/0!</v>
      </c>
      <c r="S8" s="11"/>
    </row>
    <row r="9" spans="1:19" ht="14.65" thickBot="1" x14ac:dyDescent="0.5">
      <c r="N9" s="1" t="e">
        <f>IF(M2&lt;0, N8+90, IF(AND(M2&gt;0, N2&lt;0), N8+180, N8))</f>
        <v>#DIV/0!</v>
      </c>
      <c r="O9" s="11"/>
      <c r="P9" s="9"/>
      <c r="Q9" s="14"/>
      <c r="R9" s="11"/>
      <c r="S9" s="11"/>
    </row>
    <row r="10" spans="1:19" x14ac:dyDescent="0.45">
      <c r="O10" s="11"/>
      <c r="P10" s="15" t="e">
        <f>"Your surgery has induced "&amp;TEXT(Q7,"0.00")&amp;"D of flattening at the "&amp;R8&amp;"° meridian."</f>
        <v>#DIV/0!</v>
      </c>
      <c r="Q10" s="16"/>
      <c r="R10" s="17"/>
      <c r="S10" s="11"/>
    </row>
    <row r="11" spans="1:19" x14ac:dyDescent="0.45">
      <c r="O11" s="11"/>
      <c r="P11" s="18"/>
      <c r="Q11" s="19"/>
      <c r="R11" s="20"/>
      <c r="S11" s="11"/>
    </row>
    <row r="12" spans="1:19" ht="14.65" thickBot="1" x14ac:dyDescent="0.5">
      <c r="O12" s="11"/>
      <c r="P12" s="21"/>
      <c r="Q12" s="22"/>
      <c r="R12" s="23"/>
      <c r="S12" s="11"/>
    </row>
    <row r="13" spans="1:19" x14ac:dyDescent="0.45">
      <c r="O13" s="11"/>
      <c r="P13" s="9"/>
      <c r="Q13" s="11"/>
      <c r="R13" s="11"/>
      <c r="S13" s="11"/>
    </row>
  </sheetData>
  <sheetProtection sheet="1" objects="1" scenarios="1" selectLockedCells="1"/>
  <mergeCells count="1">
    <mergeCell ref="P10:R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 Khatib</dc:creator>
  <cp:lastModifiedBy>Zain Khatib</cp:lastModifiedBy>
  <dcterms:created xsi:type="dcterms:W3CDTF">2015-06-05T18:17:20Z</dcterms:created>
  <dcterms:modified xsi:type="dcterms:W3CDTF">2025-12-14T19:47:25Z</dcterms:modified>
</cp:coreProperties>
</file>